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na\Desktop\"/>
    </mc:Choice>
  </mc:AlternateContent>
  <xr:revisionPtr revIDLastSave="0" documentId="13_ncr:1_{28385F33-C3E1-4E2F-B37A-5925D3C96B28}" xr6:coauthVersionLast="47" xr6:coauthVersionMax="47" xr10:uidLastSave="{00000000-0000-0000-0000-000000000000}"/>
  <bookViews>
    <workbookView xWindow="1560" yWindow="1140" windowWidth="22080" windowHeight="15060" xr2:uid="{00000000-000D-0000-FFFF-FFFF00000000}"/>
  </bookViews>
  <sheets>
    <sheet name="Profit and Loss" sheetId="1" r:id="rId1"/>
  </sheets>
  <definedNames>
    <definedName name="_xlnm.Print_Area" localSheetId="0">'Profit and Loss'!$A$1:$B$74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6" i="1" l="1"/>
  <c r="B65" i="1"/>
  <c r="B67" i="1" s="1"/>
  <c r="B62" i="1"/>
  <c r="B61" i="1"/>
  <c r="B63" i="1" s="1"/>
  <c r="B58" i="1"/>
  <c r="B57" i="1"/>
  <c r="B59" i="1" s="1"/>
  <c r="B54" i="1"/>
  <c r="B53" i="1"/>
  <c r="B55" i="1" s="1"/>
  <c r="B50" i="1"/>
  <c r="B49" i="1"/>
  <c r="B51" i="1" s="1"/>
  <c r="B46" i="1"/>
  <c r="B45" i="1"/>
  <c r="B47" i="1" s="1"/>
  <c r="B39" i="1"/>
  <c r="B40" i="1" s="1"/>
  <c r="B36" i="1"/>
  <c r="B35" i="1"/>
  <c r="B37" i="1" s="1"/>
  <c r="B41" i="1" s="1"/>
  <c r="B31" i="1"/>
  <c r="B29" i="1"/>
  <c r="B28" i="1"/>
  <c r="B30" i="1" s="1"/>
  <c r="B25" i="1"/>
  <c r="B24" i="1"/>
  <c r="B26" i="1" s="1"/>
  <c r="B21" i="1"/>
  <c r="B22" i="1" s="1"/>
  <c r="B20" i="1"/>
  <c r="B17" i="1"/>
  <c r="B16" i="1"/>
  <c r="B18" i="1" s="1"/>
  <c r="B13" i="1"/>
  <c r="B12" i="1"/>
  <c r="B14" i="1" s="1"/>
  <c r="B9" i="1"/>
  <c r="B8" i="1"/>
  <c r="B10" i="1" s="1"/>
  <c r="B32" i="1" l="1"/>
  <c r="B42" i="1" s="1"/>
  <c r="B69" i="1" s="1"/>
  <c r="B70" i="1" s="1"/>
  <c r="B68" i="1"/>
</calcChain>
</file>

<file path=xl/sharedStrings.xml><?xml version="1.0" encoding="utf-8"?>
<sst xmlns="http://schemas.openxmlformats.org/spreadsheetml/2006/main" count="70" uniqueCount="70">
  <si>
    <t>Total</t>
  </si>
  <si>
    <t>Income</t>
  </si>
  <si>
    <t xml:space="preserve">   40200 Water &amp; Sewer Services</t>
  </si>
  <si>
    <t xml:space="preserve">      40200-5 Water Services</t>
  </si>
  <si>
    <t xml:space="preserve">      40200-6 Sewer Services</t>
  </si>
  <si>
    <t xml:space="preserve">   Total 40200 Water &amp; Sewer Services</t>
  </si>
  <si>
    <t xml:space="preserve">   40300 Late Charges</t>
  </si>
  <si>
    <t xml:space="preserve">      40300-5 Late Charges - Water</t>
  </si>
  <si>
    <t xml:space="preserve">      40300-6 Late Charges - Sewer</t>
  </si>
  <si>
    <t xml:space="preserve">   Total 40300 Late Charges</t>
  </si>
  <si>
    <t xml:space="preserve">   40400 Membership Fees</t>
  </si>
  <si>
    <t xml:space="preserve">      40400-5 Membership Fees - Water</t>
  </si>
  <si>
    <t xml:space="preserve">      40400-6 Membership Fees - Sewer</t>
  </si>
  <si>
    <t xml:space="preserve">   Total 40400 Membership Fees</t>
  </si>
  <si>
    <t xml:space="preserve">   40500 Equity Buy-in Fees</t>
  </si>
  <si>
    <t xml:space="preserve">      40500-5 Equity Buy-In Fees - Water</t>
  </si>
  <si>
    <t xml:space="preserve">      40500-6 Equity Buy-In Fees - Sewer</t>
  </si>
  <si>
    <t xml:space="preserve">   Total 40500 Equity Buy-in Fees</t>
  </si>
  <si>
    <t xml:space="preserve">   40600 Water &amp; Sewer Taps</t>
  </si>
  <si>
    <t xml:space="preserve">      40600-5 Water Taps</t>
  </si>
  <si>
    <t xml:space="preserve">      40600-6 Sewer Taps</t>
  </si>
  <si>
    <t xml:space="preserve">   Total 40600 Water &amp; Sewer Taps</t>
  </si>
  <si>
    <t xml:space="preserve">   46600 Credits</t>
  </si>
  <si>
    <t xml:space="preserve">      46600-5 Water Credit</t>
  </si>
  <si>
    <t xml:space="preserve">      46600-6 Sewer Credit</t>
  </si>
  <si>
    <t xml:space="preserve">   Total 46600 Credits</t>
  </si>
  <si>
    <t xml:space="preserve">   46700 Surcharge</t>
  </si>
  <si>
    <t>Total Income</t>
  </si>
  <si>
    <t>Cost of Goods Sold</t>
  </si>
  <si>
    <t xml:space="preserve">   57500 COS-Electricity</t>
  </si>
  <si>
    <t xml:space="preserve">      57500-5 COS Electricity -Water</t>
  </si>
  <si>
    <t xml:space="preserve">      57500-6 COS Electricity -Sewer</t>
  </si>
  <si>
    <t xml:space="preserve">   Total 57500 COS-Electricity</t>
  </si>
  <si>
    <t xml:space="preserve">   58500 LCRA - Raw Water Fee</t>
  </si>
  <si>
    <t xml:space="preserve">      58550-5 Raw Water Fee-water</t>
  </si>
  <si>
    <t xml:space="preserve">   Total 58500 LCRA - Raw Water Fee</t>
  </si>
  <si>
    <t>Total Cost of Goods Sold</t>
  </si>
  <si>
    <t>Gross Profit</t>
  </si>
  <si>
    <t>Expenses</t>
  </si>
  <si>
    <t xml:space="preserve">   62000 Bank Charges</t>
  </si>
  <si>
    <t xml:space="preserve">      62000-5 Bank Charges - Water</t>
  </si>
  <si>
    <t xml:space="preserve">      62000-6 Bank Charges - Sewer</t>
  </si>
  <si>
    <t xml:space="preserve">   Total 62000 Bank Charges</t>
  </si>
  <si>
    <t xml:space="preserve">   62600 Billing Services</t>
  </si>
  <si>
    <t xml:space="preserve">      62600-5 Billing - Water</t>
  </si>
  <si>
    <t xml:space="preserve">      62600-6 Billing - Sewer</t>
  </si>
  <si>
    <t xml:space="preserve">   Total 62600 Billing Services</t>
  </si>
  <si>
    <t xml:space="preserve">   62800 Total Contract Services</t>
  </si>
  <si>
    <t xml:space="preserve">      62806-5 Consulting Fees - Water</t>
  </si>
  <si>
    <t xml:space="preserve">      62806-6 Consulting Fees - Sewer</t>
  </si>
  <si>
    <t xml:space="preserve">   Total 62800 Total Contract Services</t>
  </si>
  <si>
    <t xml:space="preserve">   63500 Dues &amp; Subscriptions</t>
  </si>
  <si>
    <t xml:space="preserve">      63500-5 Dues/Subscriptions - Water</t>
  </si>
  <si>
    <t xml:space="preserve">      63500-6 Dues/Subscriptions  - Sewer</t>
  </si>
  <si>
    <t xml:space="preserve">   Total 63500 Dues &amp; Subscriptions</t>
  </si>
  <si>
    <t xml:space="preserve">   66500 Telephone and Internet</t>
  </si>
  <si>
    <t xml:space="preserve">      66500-5 Telephone/Internet - Water</t>
  </si>
  <si>
    <t xml:space="preserve">      66500-6 Telephone/Internet - Sewer</t>
  </si>
  <si>
    <t xml:space="preserve">   Total 66500 Telephone and Internet</t>
  </si>
  <si>
    <t xml:space="preserve">   71500 Interest Expense</t>
  </si>
  <si>
    <t xml:space="preserve">      71500-5 Interest Expense - Water</t>
  </si>
  <si>
    <t xml:space="preserve">      71500-6 Interest Expense - Sewer</t>
  </si>
  <si>
    <t xml:space="preserve">   Total 71500 Interest Expense</t>
  </si>
  <si>
    <t>Total Expenses</t>
  </si>
  <si>
    <t>Net Operating Income</t>
  </si>
  <si>
    <t>Net Income</t>
  </si>
  <si>
    <t>Thursday, Sep 05, 2024 02:09:46 PM GMT-7 - Accrual Basis</t>
  </si>
  <si>
    <t>Windermere Oaks Water Supply Corp</t>
  </si>
  <si>
    <t>Profit and Loss</t>
  </si>
  <si>
    <t>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</si>
</sst>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b/>
      <sz val="14"/>
      <color indexed="8"/>
      <name val="Arial"/>
    </font>
    <font>
      <b/>
      <sz val="10"/>
      <color indexed="8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40" fontId="4" fillId="0" borderId="0" xfId="0" applyNumberFormat="1" applyFont="1" applyAlignment="1">
      <alignment horizontal="center"/>
    </xf>
    <xf numFmtId="40" fontId="0" fillId="0" borderId="0" xfId="0" applyNumberFormat="1"/>
    <xf numFmtId="40" fontId="5" fillId="0" borderId="0" xfId="0" applyNumberFormat="1" applyFont="1" applyAlignment="1">
      <alignment horizontal="center"/>
    </xf>
    <xf numFmtId="40" fontId="0" fillId="0" borderId="0" xfId="0" applyNumberFormat="1"/>
    <xf numFmtId="40" fontId="0" fillId="0" borderId="0" xfId="0" applyNumberFormat="1" applyAlignment="1">
      <alignment wrapText="1"/>
    </xf>
    <xf numFmtId="40" fontId="1" fillId="0" borderId="1" xfId="0" applyNumberFormat="1" applyFont="1" applyBorder="1" applyAlignment="1">
      <alignment horizontal="center" wrapText="1"/>
    </xf>
    <xf numFmtId="40" fontId="2" fillId="0" borderId="0" xfId="0" applyNumberFormat="1" applyFont="1" applyAlignment="1">
      <alignment horizontal="left" wrapText="1"/>
    </xf>
    <xf numFmtId="40" fontId="3" fillId="0" borderId="0" xfId="0" applyNumberFormat="1" applyFont="1" applyAlignment="1">
      <alignment wrapText="1"/>
    </xf>
    <xf numFmtId="40" fontId="3" fillId="0" borderId="0" xfId="0" applyNumberFormat="1" applyFont="1" applyAlignment="1">
      <alignment horizontal="right" wrapText="1"/>
    </xf>
    <xf numFmtId="40" fontId="2" fillId="0" borderId="2" xfId="0" applyNumberFormat="1" applyFont="1" applyBorder="1" applyAlignment="1">
      <alignment horizontal="right" wrapText="1"/>
    </xf>
    <xf numFmtId="40" fontId="2" fillId="0" borderId="3" xfId="0" applyNumberFormat="1" applyFont="1" applyBorder="1" applyAlignment="1">
      <alignment horizontal="right" wrapText="1"/>
    </xf>
    <xf numFmtId="40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4"/>
  <sheetViews>
    <sheetView tabSelected="1" workbookViewId="0">
      <selection activeCell="G8" sqref="G8"/>
    </sheetView>
  </sheetViews>
  <sheetFormatPr defaultRowHeight="15" x14ac:dyDescent="0.25"/>
  <cols>
    <col min="1" max="1" width="36.140625" customWidth="1"/>
    <col min="2" max="2" width="29.28515625" customWidth="1"/>
  </cols>
  <sheetData>
    <row r="1" spans="1:2" ht="18" x14ac:dyDescent="0.25">
      <c r="A1" s="1" t="s">
        <v>67</v>
      </c>
      <c r="B1" s="2"/>
    </row>
    <row r="2" spans="1:2" ht="18" x14ac:dyDescent="0.25">
      <c r="A2" s="1" t="s">
        <v>68</v>
      </c>
      <c r="B2" s="2"/>
    </row>
    <row r="3" spans="1:2" x14ac:dyDescent="0.25">
      <c r="A3" s="3" t="s">
        <v>69</v>
      </c>
      <c r="B3" s="2"/>
    </row>
    <row r="4" spans="1:2" x14ac:dyDescent="0.25">
      <c r="A4" s="4"/>
      <c r="B4" s="4"/>
    </row>
    <row r="5" spans="1:2" x14ac:dyDescent="0.25">
      <c r="A5" s="5"/>
      <c r="B5" s="6" t="s">
        <v>0</v>
      </c>
    </row>
    <row r="6" spans="1:2" x14ac:dyDescent="0.25">
      <c r="A6" s="7" t="s">
        <v>1</v>
      </c>
      <c r="B6" s="8"/>
    </row>
    <row r="7" spans="1:2" x14ac:dyDescent="0.25">
      <c r="A7" s="7" t="s">
        <v>2</v>
      </c>
      <c r="B7" s="8"/>
    </row>
    <row r="8" spans="1:2" x14ac:dyDescent="0.25">
      <c r="A8" s="7" t="s">
        <v>3</v>
      </c>
      <c r="B8" s="9">
        <f>18289.65</f>
        <v>18289.650000000001</v>
      </c>
    </row>
    <row r="9" spans="1:2" x14ac:dyDescent="0.25">
      <c r="A9" s="7" t="s">
        <v>4</v>
      </c>
      <c r="B9" s="9">
        <f>13364.97</f>
        <v>13364.97</v>
      </c>
    </row>
    <row r="10" spans="1:2" x14ac:dyDescent="0.25">
      <c r="A10" s="7" t="s">
        <v>5</v>
      </c>
      <c r="B10" s="10">
        <f>((B7)+(B8))+(B9)</f>
        <v>31654.620000000003</v>
      </c>
    </row>
    <row r="11" spans="1:2" x14ac:dyDescent="0.25">
      <c r="A11" s="7" t="s">
        <v>6</v>
      </c>
      <c r="B11" s="8"/>
    </row>
    <row r="12" spans="1:2" x14ac:dyDescent="0.25">
      <c r="A12" s="7" t="s">
        <v>7</v>
      </c>
      <c r="B12" s="9">
        <f>127.38</f>
        <v>127.38</v>
      </c>
    </row>
    <row r="13" spans="1:2" x14ac:dyDescent="0.25">
      <c r="A13" s="7" t="s">
        <v>8</v>
      </c>
      <c r="B13" s="9">
        <f>99.99</f>
        <v>99.99</v>
      </c>
    </row>
    <row r="14" spans="1:2" x14ac:dyDescent="0.25">
      <c r="A14" s="7" t="s">
        <v>9</v>
      </c>
      <c r="B14" s="10">
        <f>((B11)+(B12))+(B13)</f>
        <v>227.37</v>
      </c>
    </row>
    <row r="15" spans="1:2" x14ac:dyDescent="0.25">
      <c r="A15" s="7" t="s">
        <v>10</v>
      </c>
      <c r="B15" s="8"/>
    </row>
    <row r="16" spans="1:2" x14ac:dyDescent="0.25">
      <c r="A16" s="7" t="s">
        <v>11</v>
      </c>
      <c r="B16" s="9">
        <f>-350</f>
        <v>-350</v>
      </c>
    </row>
    <row r="17" spans="1:2" x14ac:dyDescent="0.25">
      <c r="A17" s="7" t="s">
        <v>12</v>
      </c>
      <c r="B17" s="9">
        <f>-350</f>
        <v>-350</v>
      </c>
    </row>
    <row r="18" spans="1:2" x14ac:dyDescent="0.25">
      <c r="A18" s="7" t="s">
        <v>13</v>
      </c>
      <c r="B18" s="10">
        <f>((B15)+(B16))+(B17)</f>
        <v>-700</v>
      </c>
    </row>
    <row r="19" spans="1:2" x14ac:dyDescent="0.25">
      <c r="A19" s="7" t="s">
        <v>14</v>
      </c>
      <c r="B19" s="8"/>
    </row>
    <row r="20" spans="1:2" x14ac:dyDescent="0.25">
      <c r="A20" s="7" t="s">
        <v>15</v>
      </c>
      <c r="B20" s="9">
        <f>2300</f>
        <v>2300</v>
      </c>
    </row>
    <row r="21" spans="1:2" x14ac:dyDescent="0.25">
      <c r="A21" s="7" t="s">
        <v>16</v>
      </c>
      <c r="B21" s="9">
        <f>2300</f>
        <v>2300</v>
      </c>
    </row>
    <row r="22" spans="1:2" x14ac:dyDescent="0.25">
      <c r="A22" s="7" t="s">
        <v>17</v>
      </c>
      <c r="B22" s="10">
        <f>((B19)+(B20))+(B21)</f>
        <v>4600</v>
      </c>
    </row>
    <row r="23" spans="1:2" x14ac:dyDescent="0.25">
      <c r="A23" s="7" t="s">
        <v>18</v>
      </c>
      <c r="B23" s="8"/>
    </row>
    <row r="24" spans="1:2" x14ac:dyDescent="0.25">
      <c r="A24" s="7" t="s">
        <v>19</v>
      </c>
      <c r="B24" s="9">
        <f>862.5</f>
        <v>862.5</v>
      </c>
    </row>
    <row r="25" spans="1:2" x14ac:dyDescent="0.25">
      <c r="A25" s="7" t="s">
        <v>20</v>
      </c>
      <c r="B25" s="9">
        <f>862.5</f>
        <v>862.5</v>
      </c>
    </row>
    <row r="26" spans="1:2" x14ac:dyDescent="0.25">
      <c r="A26" s="7" t="s">
        <v>21</v>
      </c>
      <c r="B26" s="10">
        <f>((B23)+(B24))+(B25)</f>
        <v>1725</v>
      </c>
    </row>
    <row r="27" spans="1:2" x14ac:dyDescent="0.25">
      <c r="A27" s="7" t="s">
        <v>22</v>
      </c>
      <c r="B27" s="8"/>
    </row>
    <row r="28" spans="1:2" x14ac:dyDescent="0.25">
      <c r="A28" s="7" t="s">
        <v>23</v>
      </c>
      <c r="B28" s="9">
        <f>-11461.01</f>
        <v>-11461.01</v>
      </c>
    </row>
    <row r="29" spans="1:2" x14ac:dyDescent="0.25">
      <c r="A29" s="7" t="s">
        <v>24</v>
      </c>
      <c r="B29" s="9">
        <f>-7760.38</f>
        <v>-7760.38</v>
      </c>
    </row>
    <row r="30" spans="1:2" x14ac:dyDescent="0.25">
      <c r="A30" s="7" t="s">
        <v>25</v>
      </c>
      <c r="B30" s="10">
        <f>((B27)+(B28))+(B29)</f>
        <v>-19221.39</v>
      </c>
    </row>
    <row r="31" spans="1:2" x14ac:dyDescent="0.25">
      <c r="A31" s="7" t="s">
        <v>26</v>
      </c>
      <c r="B31" s="9">
        <f>10387.68</f>
        <v>10387.68</v>
      </c>
    </row>
    <row r="32" spans="1:2" x14ac:dyDescent="0.25">
      <c r="A32" s="7" t="s">
        <v>27</v>
      </c>
      <c r="B32" s="10">
        <f>((((((B10)+(B14))+(B18))+(B22))+(B26))+(B30))+(B31)</f>
        <v>28673.280000000006</v>
      </c>
    </row>
    <row r="33" spans="1:2" x14ac:dyDescent="0.25">
      <c r="A33" s="7" t="s">
        <v>28</v>
      </c>
      <c r="B33" s="8"/>
    </row>
    <row r="34" spans="1:2" x14ac:dyDescent="0.25">
      <c r="A34" s="7" t="s">
        <v>29</v>
      </c>
      <c r="B34" s="8"/>
    </row>
    <row r="35" spans="1:2" x14ac:dyDescent="0.25">
      <c r="A35" s="7" t="s">
        <v>30</v>
      </c>
      <c r="B35" s="9">
        <f>1375.07</f>
        <v>1375.07</v>
      </c>
    </row>
    <row r="36" spans="1:2" x14ac:dyDescent="0.25">
      <c r="A36" s="7" t="s">
        <v>31</v>
      </c>
      <c r="B36" s="9">
        <f>1005.62</f>
        <v>1005.62</v>
      </c>
    </row>
    <row r="37" spans="1:2" x14ac:dyDescent="0.25">
      <c r="A37" s="7" t="s">
        <v>32</v>
      </c>
      <c r="B37" s="10">
        <f>((B34)+(B35))+(B36)</f>
        <v>2380.69</v>
      </c>
    </row>
    <row r="38" spans="1:2" x14ac:dyDescent="0.25">
      <c r="A38" s="7" t="s">
        <v>33</v>
      </c>
      <c r="B38" s="8"/>
    </row>
    <row r="39" spans="1:2" x14ac:dyDescent="0.25">
      <c r="A39" s="7" t="s">
        <v>34</v>
      </c>
      <c r="B39" s="9">
        <f>658.2</f>
        <v>658.2</v>
      </c>
    </row>
    <row r="40" spans="1:2" x14ac:dyDescent="0.25">
      <c r="A40" s="7" t="s">
        <v>35</v>
      </c>
      <c r="B40" s="10">
        <f>(B38)+(B39)</f>
        <v>658.2</v>
      </c>
    </row>
    <row r="41" spans="1:2" x14ac:dyDescent="0.25">
      <c r="A41" s="7" t="s">
        <v>36</v>
      </c>
      <c r="B41" s="10">
        <f>(B37)+(B40)</f>
        <v>3038.8900000000003</v>
      </c>
    </row>
    <row r="42" spans="1:2" x14ac:dyDescent="0.25">
      <c r="A42" s="7" t="s">
        <v>37</v>
      </c>
      <c r="B42" s="10">
        <f>(B32)-(B41)</f>
        <v>25634.390000000007</v>
      </c>
    </row>
    <row r="43" spans="1:2" x14ac:dyDescent="0.25">
      <c r="A43" s="7" t="s">
        <v>38</v>
      </c>
      <c r="B43" s="8"/>
    </row>
    <row r="44" spans="1:2" x14ac:dyDescent="0.25">
      <c r="A44" s="7" t="s">
        <v>39</v>
      </c>
      <c r="B44" s="8"/>
    </row>
    <row r="45" spans="1:2" x14ac:dyDescent="0.25">
      <c r="A45" s="7" t="s">
        <v>40</v>
      </c>
      <c r="B45" s="9">
        <f>17.5</f>
        <v>17.5</v>
      </c>
    </row>
    <row r="46" spans="1:2" x14ac:dyDescent="0.25">
      <c r="A46" s="7" t="s">
        <v>41</v>
      </c>
      <c r="B46" s="9">
        <f>17.5</f>
        <v>17.5</v>
      </c>
    </row>
    <row r="47" spans="1:2" x14ac:dyDescent="0.25">
      <c r="A47" s="7" t="s">
        <v>42</v>
      </c>
      <c r="B47" s="10">
        <f>((B44)+(B45))+(B46)</f>
        <v>35</v>
      </c>
    </row>
    <row r="48" spans="1:2" x14ac:dyDescent="0.25">
      <c r="A48" s="7" t="s">
        <v>43</v>
      </c>
      <c r="B48" s="8"/>
    </row>
    <row r="49" spans="1:2" x14ac:dyDescent="0.25">
      <c r="A49" s="7" t="s">
        <v>44</v>
      </c>
      <c r="B49" s="9">
        <f>1828.12</f>
        <v>1828.12</v>
      </c>
    </row>
    <row r="50" spans="1:2" x14ac:dyDescent="0.25">
      <c r="A50" s="7" t="s">
        <v>45</v>
      </c>
      <c r="B50" s="9">
        <f>1218.75</f>
        <v>1218.75</v>
      </c>
    </row>
    <row r="51" spans="1:2" x14ac:dyDescent="0.25">
      <c r="A51" s="7" t="s">
        <v>46</v>
      </c>
      <c r="B51" s="10">
        <f>((B48)+(B49))+(B50)</f>
        <v>3046.87</v>
      </c>
    </row>
    <row r="52" spans="1:2" x14ac:dyDescent="0.25">
      <c r="A52" s="7" t="s">
        <v>47</v>
      </c>
      <c r="B52" s="8"/>
    </row>
    <row r="53" spans="1:2" x14ac:dyDescent="0.25">
      <c r="A53" s="7" t="s">
        <v>48</v>
      </c>
      <c r="B53" s="9">
        <f>14790.6</f>
        <v>14790.6</v>
      </c>
    </row>
    <row r="54" spans="1:2" x14ac:dyDescent="0.25">
      <c r="A54" s="7" t="s">
        <v>49</v>
      </c>
      <c r="B54" s="9">
        <f>9860.4</f>
        <v>9860.4</v>
      </c>
    </row>
    <row r="55" spans="1:2" x14ac:dyDescent="0.25">
      <c r="A55" s="7" t="s">
        <v>50</v>
      </c>
      <c r="B55" s="10">
        <f>((B52)+(B53))+(B54)</f>
        <v>24651</v>
      </c>
    </row>
    <row r="56" spans="1:2" x14ac:dyDescent="0.25">
      <c r="A56" s="7" t="s">
        <v>51</v>
      </c>
      <c r="B56" s="8"/>
    </row>
    <row r="57" spans="1:2" x14ac:dyDescent="0.25">
      <c r="A57" s="7" t="s">
        <v>52</v>
      </c>
      <c r="B57" s="9">
        <f>433.82</f>
        <v>433.82</v>
      </c>
    </row>
    <row r="58" spans="1:2" x14ac:dyDescent="0.25">
      <c r="A58" s="7" t="s">
        <v>53</v>
      </c>
      <c r="B58" s="9">
        <f>433.81</f>
        <v>433.81</v>
      </c>
    </row>
    <row r="59" spans="1:2" x14ac:dyDescent="0.25">
      <c r="A59" s="7" t="s">
        <v>54</v>
      </c>
      <c r="B59" s="10">
        <f>((B56)+(B57))+(B58)</f>
        <v>867.63</v>
      </c>
    </row>
    <row r="60" spans="1:2" x14ac:dyDescent="0.25">
      <c r="A60" s="7" t="s">
        <v>55</v>
      </c>
      <c r="B60" s="8"/>
    </row>
    <row r="61" spans="1:2" x14ac:dyDescent="0.25">
      <c r="A61" s="7" t="s">
        <v>56</v>
      </c>
      <c r="B61" s="9">
        <f>148.68</f>
        <v>148.68</v>
      </c>
    </row>
    <row r="62" spans="1:2" x14ac:dyDescent="0.25">
      <c r="A62" s="7" t="s">
        <v>57</v>
      </c>
      <c r="B62" s="9">
        <f>148.67</f>
        <v>148.66999999999999</v>
      </c>
    </row>
    <row r="63" spans="1:2" x14ac:dyDescent="0.25">
      <c r="A63" s="7" t="s">
        <v>58</v>
      </c>
      <c r="B63" s="10">
        <f>((B60)+(B61))+(B62)</f>
        <v>297.35000000000002</v>
      </c>
    </row>
    <row r="64" spans="1:2" x14ac:dyDescent="0.25">
      <c r="A64" s="7" t="s">
        <v>59</v>
      </c>
      <c r="B64" s="8"/>
    </row>
    <row r="65" spans="1:2" x14ac:dyDescent="0.25">
      <c r="A65" s="7" t="s">
        <v>60</v>
      </c>
      <c r="B65" s="9">
        <f>1790.01</f>
        <v>1790.01</v>
      </c>
    </row>
    <row r="66" spans="1:2" x14ac:dyDescent="0.25">
      <c r="A66" s="7" t="s">
        <v>61</v>
      </c>
      <c r="B66" s="9">
        <f>105.06</f>
        <v>105.06</v>
      </c>
    </row>
    <row r="67" spans="1:2" x14ac:dyDescent="0.25">
      <c r="A67" s="7" t="s">
        <v>62</v>
      </c>
      <c r="B67" s="10">
        <f>((B64)+(B65))+(B66)</f>
        <v>1895.07</v>
      </c>
    </row>
    <row r="68" spans="1:2" x14ac:dyDescent="0.25">
      <c r="A68" s="7" t="s">
        <v>63</v>
      </c>
      <c r="B68" s="10">
        <f>(((((B47)+(B51))+(B55))+(B59))+(B63))+(B67)</f>
        <v>30792.92</v>
      </c>
    </row>
    <row r="69" spans="1:2" x14ac:dyDescent="0.25">
      <c r="A69" s="7" t="s">
        <v>64</v>
      </c>
      <c r="B69" s="10">
        <f>(B42)-(B68)</f>
        <v>-5158.5299999999916</v>
      </c>
    </row>
    <row r="70" spans="1:2" x14ac:dyDescent="0.25">
      <c r="A70" s="7" t="s">
        <v>65</v>
      </c>
      <c r="B70" s="11">
        <f>(B69)+(0)</f>
        <v>-5158.5299999999916</v>
      </c>
    </row>
    <row r="71" spans="1:2" x14ac:dyDescent="0.25">
      <c r="A71" s="7"/>
      <c r="B71" s="8"/>
    </row>
    <row r="72" spans="1:2" x14ac:dyDescent="0.25">
      <c r="A72" s="4"/>
      <c r="B72" s="4"/>
    </row>
    <row r="73" spans="1:2" x14ac:dyDescent="0.25">
      <c r="A73" s="4"/>
      <c r="B73" s="4"/>
    </row>
    <row r="74" spans="1:2" x14ac:dyDescent="0.25">
      <c r="A74" s="12" t="s">
        <v>66</v>
      </c>
      <c r="B74" s="2"/>
    </row>
  </sheetData>
  <mergeCells count="4">
    <mergeCell ref="A74:B74"/>
    <mergeCell ref="A1:B1"/>
    <mergeCell ref="A2:B2"/>
    <mergeCell ref="A3:B3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Profit and Loss</vt:lpstr>
      <vt:lpstr>'Profit and Loss'!Print_Area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 Wilson</cp:lastModifiedBy>
  <dcterms:created xsi:type="dcterms:W3CDTF">2024-09-05T21:09:46Z</dcterms:created>
  <dcterms:modified xsi:type="dcterms:W3CDTF">2024-09-05T21:11:00Z</dcterms:modified>
</cp:coreProperties>
</file>